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\Documents\HWLE\"/>
    </mc:Choice>
  </mc:AlternateContent>
  <xr:revisionPtr revIDLastSave="0" documentId="13_ncr:1_{61DD9104-4814-4FEF-90BC-9EB725C1E71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ME" sheetId="3" r:id="rId1"/>
    <sheet name="Women" sheetId="1" r:id="rId2"/>
    <sheet name="Men" sheetId="2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2" l="1"/>
  <c r="B13" i="2" s="1"/>
  <c r="B14" i="2" s="1"/>
  <c r="G71" i="2"/>
  <c r="E71" i="2"/>
  <c r="C71" i="2"/>
  <c r="G70" i="2"/>
  <c r="E70" i="2"/>
  <c r="C70" i="2"/>
  <c r="G69" i="2"/>
  <c r="E69" i="2"/>
  <c r="C69" i="2"/>
  <c r="C46" i="2"/>
  <c r="C45" i="2"/>
  <c r="C44" i="2"/>
  <c r="C17" i="2"/>
  <c r="B17" i="2" l="1"/>
  <c r="B31" i="2" s="1"/>
  <c r="B51" i="2"/>
  <c r="C35" i="2" l="1"/>
  <c r="B37" i="2"/>
  <c r="C36" i="2"/>
  <c r="B36" i="2"/>
  <c r="B35" i="2"/>
  <c r="C37" i="2"/>
  <c r="E55" i="2"/>
  <c r="E60" i="2" s="1"/>
  <c r="F60" i="2" s="1"/>
  <c r="B55" i="2"/>
  <c r="B60" i="2" s="1"/>
  <c r="C60" i="2" s="1"/>
  <c r="E54" i="2"/>
  <c r="E59" i="2" s="1"/>
  <c r="F59" i="2" s="1"/>
  <c r="B54" i="2"/>
  <c r="B59" i="2" s="1"/>
  <c r="C59" i="2" s="1"/>
  <c r="B7" i="1"/>
  <c r="B13" i="1" s="1"/>
  <c r="B14" i="1" s="1"/>
  <c r="B17" i="1" s="1"/>
  <c r="B56" i="2" l="1"/>
  <c r="C61" i="2"/>
  <c r="B61" i="2" s="1"/>
  <c r="F61" i="2"/>
  <c r="E61" i="2" s="1"/>
  <c r="E56" i="2"/>
  <c r="E71" i="1"/>
  <c r="G71" i="1"/>
  <c r="G70" i="1"/>
  <c r="G69" i="1"/>
  <c r="E70" i="1"/>
  <c r="E69" i="1"/>
  <c r="C69" i="1"/>
  <c r="C71" i="1"/>
  <c r="C70" i="1"/>
  <c r="C46" i="1"/>
  <c r="C45" i="1"/>
  <c r="C44" i="1"/>
  <c r="B51" i="1"/>
  <c r="E55" i="1" s="1"/>
  <c r="E60" i="1" s="1"/>
  <c r="F60" i="1" s="1"/>
  <c r="F62" i="2" l="1"/>
  <c r="C62" i="2"/>
  <c r="E54" i="1"/>
  <c r="E59" i="1" s="1"/>
  <c r="F59" i="1" s="1"/>
  <c r="B54" i="1"/>
  <c r="B59" i="1" s="1"/>
  <c r="C59" i="1" s="1"/>
  <c r="B55" i="1"/>
  <c r="B60" i="1" s="1"/>
  <c r="C60" i="1" s="1"/>
  <c r="C61" i="1" l="1"/>
  <c r="B61" i="1" s="1"/>
  <c r="B56" i="1"/>
  <c r="F61" i="1"/>
  <c r="E61" i="1" s="1"/>
  <c r="E56" i="1"/>
  <c r="C17" i="1"/>
  <c r="F62" i="1" l="1"/>
  <c r="C62" i="1"/>
  <c r="B31" i="1"/>
  <c r="C37" i="1" l="1"/>
  <c r="C36" i="1"/>
  <c r="C35" i="1"/>
  <c r="B37" i="1"/>
  <c r="B36" i="1"/>
  <c r="B35" i="1"/>
</calcChain>
</file>

<file path=xl/sharedStrings.xml><?xml version="1.0" encoding="utf-8"?>
<sst xmlns="http://schemas.openxmlformats.org/spreadsheetml/2006/main" count="151" uniqueCount="67">
  <si>
    <t>ESTIMATED CALORIE/MACRONUTRIENT NEEDS FOR WOMEN</t>
  </si>
  <si>
    <t>Total Calories (Estimated BMR)</t>
  </si>
  <si>
    <t>Activity Levels</t>
  </si>
  <si>
    <t>Sedentary Little to no exercise</t>
  </si>
  <si>
    <t>Lightly Active Light exercise (1 to 3 days/week)</t>
  </si>
  <si>
    <t>Moderately Active Moderate exercise (3 to 5 days/week)</t>
  </si>
  <si>
    <t>Very Active Hard Exercise (6 to 7 days/week)</t>
  </si>
  <si>
    <t>Extremely Active Hard daily exercise and/or physical job</t>
  </si>
  <si>
    <t>Corresponding Activity Level #</t>
  </si>
  <si>
    <t>Total Calories/Day to Maintain Weight</t>
  </si>
  <si>
    <t>Start here for the first week, then talk to your coach to find out the best plan for you based on your goals.</t>
  </si>
  <si>
    <t>Macros Based on The Zone (1)</t>
  </si>
  <si>
    <t>% Of Total</t>
  </si>
  <si>
    <t>Grams/Day</t>
  </si>
  <si>
    <t>30% Protein</t>
  </si>
  <si>
    <t>40% Carbohydrate</t>
  </si>
  <si>
    <t>30% Fat</t>
  </si>
  <si>
    <t>(1)This could be a good starting point for fat loss</t>
  </si>
  <si>
    <t>Protein</t>
  </si>
  <si>
    <t>Carbs</t>
  </si>
  <si>
    <t>Macros Based on Body Type</t>
  </si>
  <si>
    <t>Ectomorph</t>
  </si>
  <si>
    <t>Mesomorph</t>
  </si>
  <si>
    <t>Endomorph</t>
  </si>
  <si>
    <t>Fat</t>
  </si>
  <si>
    <t>High carb tolerance</t>
  </si>
  <si>
    <t>Moderate carb tolerance</t>
  </si>
  <si>
    <t>Low carb tolerance</t>
  </si>
  <si>
    <t>Total Body Fat Percentage</t>
  </si>
  <si>
    <t>STEP 1: CALCULATE BODY FAT  %</t>
  </si>
  <si>
    <t>STEP 2: CALCULATE LEAN BODY MASS</t>
  </si>
  <si>
    <t>Body Fat %</t>
  </si>
  <si>
    <t>Weight in kg</t>
  </si>
  <si>
    <t>TOTAL LBM</t>
  </si>
  <si>
    <t xml:space="preserve">Katch-McArdle Formula (BMR based on lean body weight) BMR = 370 + 21.6 * Lean Body Mass (in kg) </t>
  </si>
  <si>
    <t>Body Fat Percentage is calculate using the US Navy Formula with ~3% Standard error of estimate</t>
  </si>
  <si>
    <t>Waist at belly button (inches)</t>
  </si>
  <si>
    <t>Hip (inches)</t>
  </si>
  <si>
    <t>Neck (inches)</t>
  </si>
  <si>
    <t>Height (inches)</t>
  </si>
  <si>
    <t>STEP 3 : CALCULATE BMR</t>
  </si>
  <si>
    <t>STEP 4 : CALCULATE TDEE</t>
  </si>
  <si>
    <t>STEP 5:  SELECT YOUR GOAL</t>
  </si>
  <si>
    <t>Fat Loss (Decrease by 10 - 20%)</t>
  </si>
  <si>
    <t>Maintenance (Keep the Same)</t>
  </si>
  <si>
    <t>Bulking (Increase by 10-20%)</t>
  </si>
  <si>
    <t>STEP 6: CALCULATE YOUR MACROS BASED ON YOUR GOAL</t>
  </si>
  <si>
    <t xml:space="preserve">Lean Body Mass </t>
  </si>
  <si>
    <t>Calories</t>
  </si>
  <si>
    <t>Protein must be calculated first.  The recommended range is 1.1-1.4g per pound of LBM or 2.3-3.1g)</t>
  </si>
  <si>
    <t>Low Range</t>
  </si>
  <si>
    <t>High Range</t>
  </si>
  <si>
    <t xml:space="preserve">Calculate Fat </t>
  </si>
  <si>
    <t>Fats</t>
  </si>
  <si>
    <t>Goal Calories (you must punch this in from step 5)</t>
  </si>
  <si>
    <t xml:space="preserve">Calculate Carbs </t>
  </si>
  <si>
    <t>Calculate Protein (low range 2.3 and high range 3.1g / kg)</t>
  </si>
  <si>
    <t>Fat should be set at approx 20-30% for most people or approx 0.9g/kg - 1.3/kg  or 0.4-0.6g per lb of LBM)</t>
  </si>
  <si>
    <t>Carbs are what is left over.  Goal calories- protein calories-fat calories= carb calories / 4</t>
  </si>
  <si>
    <t>To calculate weight in kg from lbs,  divide lbs by 2.2.</t>
  </si>
  <si>
    <t>Macros Based on Lean Body Mass (2) ***Preferred Method***</t>
  </si>
  <si>
    <t>•163.205 x log10(waist + hip – neck) – 97.684 x log10(height) – 78.387</t>
  </si>
  <si>
    <t>ESTIMATED CALORIE/MACRONUTRIENT NEEDS FOR MEN</t>
  </si>
  <si>
    <t>•Men: Body-fat % = 86.010 x log10(abdomen – neck) – 70.041 x log10(height) + 36.76</t>
  </si>
  <si>
    <t>n/a</t>
  </si>
  <si>
    <t>FIT CHICKS Academy Macros Calculator &amp; Cheat Sheet</t>
  </si>
  <si>
    <t>Property of LAJQ Chick Enterprises Inc. Not to be reformatted, repurposed or redistributed.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</si>
</sst>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</font>
    <font>
      <b/>
      <sz val="18"/>
      <name val="Arial"/>
    </font>
    <font>
      <sz val="10"/>
      <name val="Arial"/>
    </font>
    <font>
      <sz val="18"/>
      <name val="Arial"/>
    </font>
    <font>
      <sz val="10"/>
      <color rgb="FFFFFFFF"/>
      <name val="Arial"/>
    </font>
    <font>
      <sz val="18"/>
      <color rgb="FFFFFFFF"/>
      <name val="Arial"/>
    </font>
    <font>
      <b/>
      <sz val="10"/>
      <name val="Arial"/>
    </font>
    <font>
      <b/>
      <u/>
      <sz val="10"/>
      <name val="Arial"/>
    </font>
    <font>
      <b/>
      <u/>
      <sz val="10"/>
      <name val="Arial"/>
    </font>
    <font>
      <sz val="10"/>
      <name val="Arial"/>
    </font>
    <font>
      <i/>
      <sz val="10"/>
      <name val="Arial"/>
    </font>
    <font>
      <b/>
      <sz val="10"/>
      <name val="Arial"/>
    </font>
    <font>
      <b/>
      <u/>
      <sz val="10"/>
      <name val="Arial"/>
    </font>
    <font>
      <b/>
      <u/>
      <sz val="10"/>
      <name val="Arial"/>
    </font>
    <font>
      <b/>
      <u/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10"/>
      <color rgb="FF23272C"/>
      <name val="Arial"/>
      <family val="2"/>
    </font>
    <font>
      <i/>
      <sz val="10"/>
      <color rgb="FF000000"/>
      <name val="Arial"/>
      <family val="2"/>
    </font>
    <font>
      <b/>
      <sz val="10"/>
      <color rgb="FF23272C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CF305"/>
        <bgColor rgb="FFFCF305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FCF30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7A8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rgb="FFB6D7A8"/>
      </patternFill>
    </fill>
    <fill>
      <patternFill patternType="solid">
        <fgColor rgb="FFFFCCFF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2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17" fillId="6" borderId="12" xfId="0" applyFont="1" applyFill="1" applyBorder="1" applyAlignment="1" applyProtection="1">
      <protection locked="0"/>
    </xf>
    <xf numFmtId="0" fontId="15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1" fontId="0" fillId="7" borderId="0" xfId="0" applyNumberFormat="1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0" fontId="16" fillId="0" borderId="0" xfId="0" applyFont="1" applyFill="1" applyBorder="1" applyAlignment="1" applyProtection="1">
      <protection locked="0"/>
    </xf>
    <xf numFmtId="0" fontId="15" fillId="6" borderId="12" xfId="0" applyFont="1" applyFill="1" applyBorder="1" applyAlignment="1" applyProtection="1">
      <protection locked="0"/>
    </xf>
    <xf numFmtId="0" fontId="15" fillId="6" borderId="0" xfId="0" applyFont="1" applyFill="1" applyAlignment="1" applyProtection="1">
      <protection locked="0"/>
    </xf>
    <xf numFmtId="0" fontId="17" fillId="8" borderId="12" xfId="0" applyFont="1" applyFill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3" fontId="6" fillId="3" borderId="0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Alignment="1" applyProtection="1">
      <protection locked="0"/>
    </xf>
    <xf numFmtId="0" fontId="21" fillId="8" borderId="12" xfId="0" applyFont="1" applyFill="1" applyBorder="1" applyAlignment="1" applyProtection="1">
      <protection locked="0"/>
    </xf>
    <xf numFmtId="0" fontId="6" fillId="4" borderId="13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5" borderId="4" xfId="0" applyFont="1" applyFill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4" borderId="4" xfId="0" applyFont="1" applyFill="1" applyBorder="1" applyAlignment="1" applyProtection="1">
      <protection locked="0"/>
    </xf>
    <xf numFmtId="0" fontId="2" fillId="4" borderId="0" xfId="0" applyFont="1" applyFill="1" applyAlignment="1" applyProtection="1">
      <protection locked="0"/>
    </xf>
    <xf numFmtId="0" fontId="2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right"/>
      <protection locked="0"/>
    </xf>
    <xf numFmtId="3" fontId="6" fillId="9" borderId="0" xfId="0" applyNumberFormat="1" applyFont="1" applyFill="1" applyBorder="1" applyAlignment="1" applyProtection="1">
      <alignment horizontal="right"/>
      <protection locked="0"/>
    </xf>
    <xf numFmtId="3" fontId="22" fillId="9" borderId="0" xfId="0" applyNumberFormat="1" applyFont="1" applyFill="1" applyBorder="1" applyAlignment="1" applyProtection="1">
      <alignment horizontal="right"/>
      <protection locked="0"/>
    </xf>
    <xf numFmtId="0" fontId="22" fillId="6" borderId="12" xfId="0" applyFont="1" applyFill="1" applyBorder="1" applyAlignment="1" applyProtection="1">
      <protection locked="0"/>
    </xf>
    <xf numFmtId="9" fontId="22" fillId="0" borderId="0" xfId="0" applyNumberFormat="1" applyFont="1" applyFill="1" applyBorder="1" applyAlignment="1" applyProtection="1">
      <alignment horizontal="right"/>
      <protection locked="0"/>
    </xf>
    <xf numFmtId="9" fontId="22" fillId="0" borderId="0" xfId="0" applyNumberFormat="1" applyFont="1" applyAlignment="1" applyProtection="1">
      <protection locked="0"/>
    </xf>
    <xf numFmtId="9" fontId="2" fillId="0" borderId="0" xfId="0" applyNumberFormat="1" applyFont="1" applyAlignment="1" applyProtection="1">
      <protection locked="0"/>
    </xf>
    <xf numFmtId="0" fontId="18" fillId="0" borderId="0" xfId="0" applyFont="1" applyAlignment="1" applyProtection="1">
      <protection locked="0"/>
    </xf>
    <xf numFmtId="0" fontId="24" fillId="0" borderId="0" xfId="0" applyFont="1" applyFill="1" applyBorder="1" applyAlignment="1" applyProtection="1">
      <protection locked="0"/>
    </xf>
    <xf numFmtId="0" fontId="25" fillId="0" borderId="0" xfId="0" applyFont="1" applyFill="1" applyAlignment="1" applyProtection="1">
      <protection locked="0"/>
    </xf>
    <xf numFmtId="0" fontId="22" fillId="0" borderId="4" xfId="0" applyFont="1" applyBorder="1" applyAlignment="1" applyProtection="1">
      <protection locked="0"/>
    </xf>
    <xf numFmtId="0" fontId="6" fillId="4" borderId="1" xfId="0" applyFont="1" applyFill="1" applyBorder="1" applyAlignment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8" fillId="5" borderId="3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protection locked="0"/>
    </xf>
    <xf numFmtId="9" fontId="9" fillId="0" borderId="0" xfId="0" applyNumberFormat="1" applyFont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9" fontId="9" fillId="0" borderId="7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22" fillId="4" borderId="1" xfId="0" applyFont="1" applyFill="1" applyBorder="1" applyAlignment="1" applyProtection="1">
      <protection locked="0"/>
    </xf>
    <xf numFmtId="0" fontId="9" fillId="0" borderId="2" xfId="0" applyFont="1" applyBorder="1" applyProtection="1"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protection locked="0"/>
    </xf>
    <xf numFmtId="0" fontId="9" fillId="0" borderId="5" xfId="0" applyFont="1" applyBorder="1" applyAlignment="1" applyProtection="1">
      <alignment horizontal="center"/>
      <protection locked="0"/>
    </xf>
    <xf numFmtId="1" fontId="9" fillId="0" borderId="5" xfId="0" applyNumberFormat="1" applyFont="1" applyBorder="1" applyAlignment="1" applyProtection="1">
      <alignment horizontal="center"/>
      <protection locked="0"/>
    </xf>
    <xf numFmtId="0" fontId="18" fillId="10" borderId="4" xfId="0" applyFont="1" applyFill="1" applyBorder="1" applyAlignment="1" applyProtection="1">
      <protection locked="0"/>
    </xf>
    <xf numFmtId="0" fontId="9" fillId="11" borderId="0" xfId="0" applyFont="1" applyFill="1" applyAlignment="1" applyProtection="1">
      <alignment horizontal="center"/>
      <protection locked="0"/>
    </xf>
    <xf numFmtId="1" fontId="9" fillId="10" borderId="5" xfId="0" applyNumberFormat="1" applyFont="1" applyFill="1" applyBorder="1" applyAlignment="1" applyProtection="1">
      <alignment horizontal="center"/>
      <protection locked="0"/>
    </xf>
    <xf numFmtId="0" fontId="0" fillId="10" borderId="0" xfId="0" applyFont="1" applyFill="1" applyAlignment="1" applyProtection="1">
      <protection locked="0"/>
    </xf>
    <xf numFmtId="0" fontId="16" fillId="10" borderId="0" xfId="0" applyFont="1" applyFill="1" applyAlignment="1" applyProtection="1">
      <protection locked="0"/>
    </xf>
    <xf numFmtId="0" fontId="22" fillId="18" borderId="12" xfId="0" applyFont="1" applyFill="1" applyBorder="1" applyAlignment="1" applyProtection="1">
      <alignment horizontal="center"/>
      <protection locked="0"/>
    </xf>
    <xf numFmtId="1" fontId="22" fillId="12" borderId="12" xfId="0" applyNumberFormat="1" applyFont="1" applyFill="1" applyBorder="1" applyAlignment="1" applyProtection="1">
      <alignment horizontal="center"/>
      <protection locked="0"/>
    </xf>
    <xf numFmtId="0" fontId="18" fillId="0" borderId="4" xfId="0" applyFont="1" applyBorder="1" applyProtection="1"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1" fontId="6" fillId="5" borderId="5" xfId="0" applyNumberFormat="1" applyFont="1" applyFill="1" applyBorder="1" applyAlignment="1" applyProtection="1">
      <alignment horizontal="center"/>
      <protection locked="0"/>
    </xf>
    <xf numFmtId="1" fontId="6" fillId="5" borderId="0" xfId="0" applyNumberFormat="1" applyFont="1" applyFill="1" applyBorder="1" applyAlignment="1" applyProtection="1">
      <alignment horizontal="center"/>
      <protection locked="0"/>
    </xf>
    <xf numFmtId="0" fontId="9" fillId="0" borderId="4" xfId="0" applyFont="1" applyBorder="1" applyProtection="1">
      <protection locked="0"/>
    </xf>
    <xf numFmtId="1" fontId="16" fillId="0" borderId="0" xfId="0" applyNumberFormat="1" applyFont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18" fillId="0" borderId="6" xfId="0" applyFont="1" applyBorder="1" applyAlignment="1" applyProtection="1">
      <protection locked="0"/>
    </xf>
    <xf numFmtId="0" fontId="18" fillId="0" borderId="0" xfId="0" applyFont="1" applyBorder="1" applyAlignment="1" applyProtection="1">
      <protection locked="0"/>
    </xf>
    <xf numFmtId="1" fontId="9" fillId="0" borderId="0" xfId="0" applyNumberFormat="1" applyFont="1" applyBorder="1" applyAlignment="1" applyProtection="1">
      <alignment horizontal="center"/>
      <protection locked="0"/>
    </xf>
    <xf numFmtId="0" fontId="23" fillId="0" borderId="0" xfId="0" applyFont="1" applyAlignment="1" applyProtection="1">
      <protection locked="0"/>
    </xf>
    <xf numFmtId="0" fontId="11" fillId="4" borderId="1" xfId="0" applyFont="1" applyFill="1" applyBorder="1" applyAlignment="1" applyProtection="1">
      <protection locked="0"/>
    </xf>
    <xf numFmtId="0" fontId="12" fillId="5" borderId="4" xfId="0" applyFont="1" applyFill="1" applyBorder="1" applyAlignment="1" applyProtection="1">
      <alignment horizontal="center"/>
      <protection locked="0"/>
    </xf>
    <xf numFmtId="0" fontId="13" fillId="5" borderId="5" xfId="0" applyFont="1" applyFill="1" applyBorder="1" applyAlignment="1" applyProtection="1">
      <alignment horizontal="center"/>
      <protection locked="0"/>
    </xf>
    <xf numFmtId="0" fontId="14" fillId="5" borderId="0" xfId="0" applyFont="1" applyFill="1" applyAlignment="1" applyProtection="1">
      <alignment horizontal="center"/>
      <protection locked="0"/>
    </xf>
    <xf numFmtId="9" fontId="9" fillId="0" borderId="4" xfId="0" applyNumberFormat="1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protection locked="0"/>
    </xf>
    <xf numFmtId="9" fontId="9" fillId="0" borderId="6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 applyProtection="1"/>
    <xf numFmtId="1" fontId="18" fillId="7" borderId="12" xfId="0" applyNumberFormat="1" applyFont="1" applyFill="1" applyBorder="1" applyAlignment="1" applyProtection="1"/>
    <xf numFmtId="3" fontId="6" fillId="3" borderId="1" xfId="0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right"/>
    </xf>
    <xf numFmtId="3" fontId="18" fillId="9" borderId="0" xfId="0" applyNumberFormat="1" applyFont="1" applyFill="1" applyBorder="1" applyAlignment="1" applyProtection="1">
      <alignment horizontal="right"/>
    </xf>
    <xf numFmtId="1" fontId="18" fillId="0" borderId="0" xfId="0" applyNumberFormat="1" applyFont="1" applyAlignment="1" applyProtection="1"/>
    <xf numFmtId="3" fontId="18" fillId="0" borderId="0" xfId="0" applyNumberFormat="1" applyFont="1" applyAlignment="1" applyProtection="1"/>
    <xf numFmtId="1" fontId="2" fillId="0" borderId="5" xfId="0" applyNumberFormat="1" applyFont="1" applyBorder="1" applyAlignment="1" applyProtection="1">
      <alignment horizontal="center"/>
    </xf>
    <xf numFmtId="1" fontId="2" fillId="0" borderId="8" xfId="0" applyNumberFormat="1" applyFont="1" applyBorder="1" applyAlignment="1" applyProtection="1">
      <alignment horizontal="center"/>
    </xf>
    <xf numFmtId="1" fontId="9" fillId="2" borderId="0" xfId="0" applyNumberFormat="1" applyFont="1" applyFill="1" applyAlignment="1" applyProtection="1">
      <alignment horizontal="center"/>
    </xf>
    <xf numFmtId="1" fontId="9" fillId="0" borderId="0" xfId="0" applyNumberFormat="1" applyFont="1" applyAlignment="1" applyProtection="1">
      <alignment horizontal="center"/>
    </xf>
    <xf numFmtId="1" fontId="0" fillId="0" borderId="0" xfId="0" applyNumberFormat="1" applyFont="1" applyAlignment="1" applyProtection="1">
      <alignment horizontal="center"/>
    </xf>
    <xf numFmtId="1" fontId="9" fillId="0" borderId="5" xfId="0" applyNumberFormat="1" applyFont="1" applyBorder="1" applyAlignment="1" applyProtection="1">
      <alignment horizontal="center"/>
    </xf>
    <xf numFmtId="1" fontId="9" fillId="0" borderId="15" xfId="0" applyNumberFormat="1" applyFont="1" applyBorder="1" applyAlignment="1" applyProtection="1">
      <alignment horizontal="center"/>
    </xf>
    <xf numFmtId="1" fontId="26" fillId="0" borderId="15" xfId="0" applyNumberFormat="1" applyFont="1" applyBorder="1" applyAlignment="1" applyProtection="1">
      <alignment horizontal="center"/>
    </xf>
    <xf numFmtId="1" fontId="0" fillId="0" borderId="14" xfId="0" applyNumberFormat="1" applyFont="1" applyBorder="1" applyAlignment="1" applyProtection="1"/>
    <xf numFmtId="1" fontId="27" fillId="0" borderId="14" xfId="0" applyNumberFormat="1" applyFont="1" applyBorder="1" applyAlignment="1" applyProtection="1"/>
    <xf numFmtId="1" fontId="9" fillId="0" borderId="8" xfId="0" applyNumberFormat="1" applyFont="1" applyBorder="1" applyAlignment="1" applyProtection="1">
      <alignment horizontal="center"/>
    </xf>
    <xf numFmtId="1" fontId="9" fillId="0" borderId="7" xfId="0" applyNumberFormat="1" applyFont="1" applyBorder="1" applyAlignment="1" applyProtection="1">
      <alignment horizontal="center"/>
    </xf>
    <xf numFmtId="1" fontId="0" fillId="7" borderId="12" xfId="0" applyNumberFormat="1" applyFont="1" applyFill="1" applyBorder="1" applyAlignment="1" applyProtection="1"/>
    <xf numFmtId="0" fontId="18" fillId="19" borderId="4" xfId="0" applyFont="1" applyFill="1" applyBorder="1" applyAlignment="1" applyProtection="1">
      <protection locked="0"/>
    </xf>
    <xf numFmtId="0" fontId="0" fillId="19" borderId="0" xfId="0" applyFont="1" applyFill="1" applyAlignment="1" applyProtection="1">
      <protection locked="0"/>
    </xf>
    <xf numFmtId="0" fontId="22" fillId="19" borderId="4" xfId="0" applyFont="1" applyFill="1" applyBorder="1" applyAlignment="1" applyProtection="1">
      <protection locked="0"/>
    </xf>
    <xf numFmtId="0" fontId="2" fillId="19" borderId="0" xfId="0" applyFont="1" applyFill="1" applyAlignment="1" applyProtection="1">
      <protection locked="0"/>
    </xf>
    <xf numFmtId="0" fontId="28" fillId="0" borderId="16" xfId="0" applyFont="1" applyBorder="1" applyAlignment="1" applyProtection="1">
      <alignment horizontal="right" wrapText="1"/>
      <protection locked="0"/>
    </xf>
    <xf numFmtId="0" fontId="28" fillId="0" borderId="17" xfId="0" applyFont="1" applyBorder="1" applyAlignment="1" applyProtection="1">
      <alignment horizontal="right" wrapText="1"/>
      <protection locked="0"/>
    </xf>
    <xf numFmtId="1" fontId="16" fillId="7" borderId="12" xfId="0" applyNumberFormat="1" applyFont="1" applyFill="1" applyBorder="1" applyAlignment="1" applyProtection="1"/>
    <xf numFmtId="0" fontId="1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protection locked="0"/>
    </xf>
    <xf numFmtId="0" fontId="6" fillId="13" borderId="9" xfId="0" applyFont="1" applyFill="1" applyBorder="1" applyAlignment="1" applyProtection="1">
      <alignment horizontal="center"/>
      <protection locked="0"/>
    </xf>
    <xf numFmtId="0" fontId="9" fillId="7" borderId="10" xfId="0" applyFont="1" applyFill="1" applyBorder="1" applyProtection="1">
      <protection locked="0"/>
    </xf>
    <xf numFmtId="0" fontId="6" fillId="14" borderId="9" xfId="0" applyFont="1" applyFill="1" applyBorder="1" applyAlignment="1" applyProtection="1">
      <alignment horizontal="center"/>
      <protection locked="0"/>
    </xf>
    <xf numFmtId="0" fontId="9" fillId="15" borderId="11" xfId="0" applyFont="1" applyFill="1" applyBorder="1" applyProtection="1">
      <protection locked="0"/>
    </xf>
    <xf numFmtId="0" fontId="6" fillId="16" borderId="9" xfId="0" applyFont="1" applyFill="1" applyBorder="1" applyAlignment="1" applyProtection="1">
      <alignment horizontal="center"/>
      <protection locked="0"/>
    </xf>
    <xf numFmtId="0" fontId="9" fillId="17" borderId="10" xfId="0" applyFont="1" applyFill="1" applyBorder="1" applyProtection="1"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8" xfId="0" applyFont="1" applyBorder="1" applyProtection="1">
      <protection locked="0"/>
    </xf>
    <xf numFmtId="0" fontId="0" fillId="10" borderId="0" xfId="0" applyFont="1" applyFill="1" applyAlignment="1"/>
    <xf numFmtId="0" fontId="16" fillId="1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563880</xdr:colOff>
      <xdr:row>4</xdr:row>
      <xdr:rowOff>137160</xdr:rowOff>
    </xdr:from>
    <xdr:to>
      <xdr:col>7</xdr:col>
      <xdr:colOff>297180</xdr:colOff>
      <xdr:row>10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69D795-25BE-468D-AEC4-559C96A1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1880" y="807720"/>
          <a:ext cx="9525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2BD74-3F7A-41D8-B876-3B6624E13313}">
  <dimension ref="E13:G15"/>
  <sheetViews>
    <sheetView tabSelected="1" workbookViewId="0">
      <selection activeCell="F15" sqref="F15"/>
    </sheetView>
  </sheetViews>
  <sheetFormatPr defaultRowHeight="13.2" x14ac:dyDescent="0.25"/>
  <cols>
    <col min="1" max="16384" width="8.88671875" style="120"/>
  </cols>
  <sheetData>
    <row r="13" spans="5:7" x14ac:dyDescent="0.25">
      <c r="E13" s="120" t="s">
        <v>65</v>
      </c>
      <c r="G13" s="121"/>
    </row>
    <row r="15" spans="5:7" x14ac:dyDescent="0.25">
      <c r="E15" s="121" t="s">
        <v>66</v>
      </c>
    </row>
  </sheetData>
  <sheetProtection sheet="1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opLeftCell="A7" workbookViewId="0">
      <selection activeCell="E11" sqref="E11"/>
    </sheetView>
  </sheetViews>
  <sheetFormatPr defaultColWidth="14.44140625" defaultRowHeight="15.75" customHeight="1" x14ac:dyDescent="0.25"/>
  <cols>
    <col min="1" max="1" width="89.6640625" style="2" bestFit="1" customWidth="1"/>
    <col min="2" max="4" width="14.44140625" style="2"/>
    <col min="5" max="5" width="29.33203125" style="2" bestFit="1" customWidth="1"/>
    <col min="6" max="16384" width="14.44140625" style="2"/>
  </cols>
  <sheetData>
    <row r="1" spans="1:9" ht="32.25" customHeight="1" x14ac:dyDescent="0.4">
      <c r="A1" s="110" t="s">
        <v>0</v>
      </c>
      <c r="B1" s="111"/>
      <c r="C1" s="111"/>
      <c r="D1" s="111"/>
      <c r="E1" s="111"/>
      <c r="F1" s="111"/>
      <c r="G1" s="1"/>
      <c r="H1" s="1"/>
      <c r="I1" s="1"/>
    </row>
    <row r="2" spans="1:9" ht="13.8" thickBot="1" x14ac:dyDescent="0.3">
      <c r="A2" s="3" t="s">
        <v>29</v>
      </c>
      <c r="B2" s="4"/>
      <c r="C2" s="1"/>
      <c r="G2" s="1"/>
      <c r="H2" s="1"/>
      <c r="I2" s="1"/>
    </row>
    <row r="3" spans="1:9" ht="14.4" thickBot="1" x14ac:dyDescent="0.35">
      <c r="A3" s="5" t="s">
        <v>39</v>
      </c>
      <c r="B3" s="107">
        <v>68</v>
      </c>
      <c r="C3" s="1"/>
      <c r="G3" s="1"/>
      <c r="H3" s="1"/>
      <c r="I3" s="1"/>
    </row>
    <row r="4" spans="1:9" ht="14.4" thickBot="1" x14ac:dyDescent="0.35">
      <c r="A4" s="5" t="s">
        <v>36</v>
      </c>
      <c r="B4" s="107">
        <v>28</v>
      </c>
      <c r="C4" s="1"/>
      <c r="G4" s="1"/>
      <c r="H4" s="1"/>
      <c r="I4" s="1"/>
    </row>
    <row r="5" spans="1:9" ht="14.4" thickBot="1" x14ac:dyDescent="0.35">
      <c r="A5" s="5" t="s">
        <v>37</v>
      </c>
      <c r="B5" s="107">
        <v>41</v>
      </c>
      <c r="C5" s="1"/>
      <c r="G5" s="1"/>
      <c r="H5" s="1"/>
      <c r="I5" s="1"/>
    </row>
    <row r="6" spans="1:9" ht="14.4" thickBot="1" x14ac:dyDescent="0.35">
      <c r="A6" s="5" t="s">
        <v>38</v>
      </c>
      <c r="B6" s="108">
        <v>14</v>
      </c>
      <c r="C6" s="1"/>
      <c r="G6" s="1"/>
      <c r="H6" s="1"/>
      <c r="I6" s="1"/>
    </row>
    <row r="7" spans="1:9" ht="13.2" x14ac:dyDescent="0.25">
      <c r="A7" s="5" t="s">
        <v>28</v>
      </c>
      <c r="B7" s="102">
        <f>163.203*LOG10(B4+B5-B6)-97.684*LOG10(B3)-78.387</f>
        <v>26.63861138473311</v>
      </c>
      <c r="C7" s="1"/>
      <c r="F7" s="5"/>
      <c r="H7" s="1"/>
      <c r="I7" s="1"/>
    </row>
    <row r="8" spans="1:9" ht="13.2" x14ac:dyDescent="0.25">
      <c r="A8" s="5"/>
      <c r="B8" s="6"/>
      <c r="C8" s="1"/>
      <c r="F8" s="5"/>
      <c r="H8" s="1"/>
      <c r="I8" s="1"/>
    </row>
    <row r="9" spans="1:9" ht="13.2" x14ac:dyDescent="0.25">
      <c r="A9" s="7" t="s">
        <v>35</v>
      </c>
      <c r="B9" s="8"/>
      <c r="C9" s="1"/>
      <c r="F9" s="5"/>
      <c r="H9" s="1"/>
      <c r="I9" s="1"/>
    </row>
    <row r="10" spans="1:9" ht="13.2" x14ac:dyDescent="0.25">
      <c r="A10" s="9" t="s">
        <v>61</v>
      </c>
      <c r="B10" s="8"/>
      <c r="C10" s="1"/>
      <c r="F10" s="5"/>
      <c r="H10" s="1"/>
      <c r="I10" s="1"/>
    </row>
    <row r="11" spans="1:9" ht="13.2" x14ac:dyDescent="0.25">
      <c r="A11" s="10" t="s">
        <v>30</v>
      </c>
      <c r="B11" s="8"/>
      <c r="C11" s="1"/>
      <c r="F11" s="5"/>
      <c r="H11" s="1"/>
      <c r="I11" s="1"/>
    </row>
    <row r="12" spans="1:9" ht="13.2" x14ac:dyDescent="0.25">
      <c r="A12" s="5" t="s">
        <v>32</v>
      </c>
      <c r="B12" s="8">
        <v>70</v>
      </c>
      <c r="C12" s="1"/>
      <c r="F12" s="5"/>
      <c r="H12" s="1"/>
      <c r="I12" s="1"/>
    </row>
    <row r="13" spans="1:9" ht="13.2" x14ac:dyDescent="0.25">
      <c r="A13" s="5" t="s">
        <v>31</v>
      </c>
      <c r="B13" s="83">
        <f>B7</f>
        <v>26.63861138473311</v>
      </c>
      <c r="C13" s="1"/>
      <c r="F13" s="5"/>
      <c r="H13" s="1"/>
      <c r="I13" s="1"/>
    </row>
    <row r="14" spans="1:9" ht="13.2" x14ac:dyDescent="0.25">
      <c r="A14" s="11" t="s">
        <v>33</v>
      </c>
      <c r="B14" s="84">
        <f>B12-B12*(B13/100)</f>
        <v>51.352972030686821</v>
      </c>
      <c r="C14" s="1"/>
      <c r="F14" s="5"/>
      <c r="H14" s="1"/>
      <c r="I14" s="1"/>
    </row>
    <row r="15" spans="1:9" ht="32.25" customHeight="1" x14ac:dyDescent="0.25">
      <c r="A15" s="9" t="s">
        <v>59</v>
      </c>
      <c r="C15" s="1"/>
      <c r="F15" s="5"/>
      <c r="H15" s="1"/>
      <c r="I15" s="1"/>
    </row>
    <row r="16" spans="1:9" ht="16.8" customHeight="1" x14ac:dyDescent="0.4">
      <c r="A16" s="12" t="s">
        <v>40</v>
      </c>
      <c r="B16" s="13"/>
      <c r="C16" s="14">
        <v>66</v>
      </c>
      <c r="D16" s="1"/>
      <c r="E16" s="1"/>
      <c r="F16" s="5"/>
      <c r="H16" s="1"/>
      <c r="I16" s="1"/>
    </row>
    <row r="17" spans="1:9" ht="13.2" x14ac:dyDescent="0.25">
      <c r="A17" s="38" t="s">
        <v>1</v>
      </c>
      <c r="B17" s="85">
        <f>370+(21.6*B14)</f>
        <v>1479.2241958628354</v>
      </c>
      <c r="C17" s="86" t="e">
        <f>SUM(C16:C16)-#REF!</f>
        <v>#REF!</v>
      </c>
      <c r="D17" s="1"/>
      <c r="E17" s="1"/>
      <c r="F17" s="5"/>
      <c r="H17" s="1"/>
      <c r="I17" s="1"/>
    </row>
    <row r="18" spans="1:9" ht="13.2" x14ac:dyDescent="0.25">
      <c r="A18" s="1"/>
      <c r="B18" s="16"/>
      <c r="C18" s="15"/>
      <c r="D18" s="1"/>
      <c r="E18" s="1"/>
      <c r="F18" s="5"/>
      <c r="H18" s="1"/>
      <c r="I18" s="1"/>
    </row>
    <row r="19" spans="1:9" ht="13.2" x14ac:dyDescent="0.25">
      <c r="A19" s="17" t="s">
        <v>34</v>
      </c>
      <c r="B19" s="1"/>
      <c r="C19" s="1"/>
      <c r="D19" s="1"/>
      <c r="E19" s="1"/>
      <c r="F19" s="1"/>
      <c r="G19" s="1"/>
      <c r="H19" s="1"/>
      <c r="I19" s="1"/>
    </row>
    <row r="20" spans="1:9" ht="13.2" x14ac:dyDescent="0.25">
      <c r="A20" s="17"/>
      <c r="B20" s="1"/>
      <c r="C20" s="1"/>
      <c r="D20" s="1"/>
      <c r="E20" s="1"/>
      <c r="F20" s="1"/>
      <c r="G20" s="1"/>
      <c r="H20" s="1"/>
      <c r="I20" s="1"/>
    </row>
    <row r="21" spans="1:9" ht="13.2" x14ac:dyDescent="0.25">
      <c r="A21" s="17"/>
      <c r="B21" s="1"/>
      <c r="C21" s="1"/>
      <c r="D21" s="1"/>
      <c r="E21" s="1"/>
      <c r="F21" s="1"/>
      <c r="G21" s="1"/>
      <c r="H21" s="1"/>
      <c r="I21" s="1"/>
    </row>
    <row r="22" spans="1:9" ht="13.2" x14ac:dyDescent="0.25">
      <c r="A22" s="18" t="s">
        <v>41</v>
      </c>
      <c r="B22" s="1"/>
      <c r="C22" s="1"/>
      <c r="D22" s="1"/>
      <c r="E22" s="1"/>
      <c r="F22" s="1"/>
      <c r="G22" s="1"/>
      <c r="H22" s="1"/>
      <c r="I22" s="1"/>
    </row>
    <row r="23" spans="1:9" ht="13.2" x14ac:dyDescent="0.25">
      <c r="A23" s="19" t="s">
        <v>2</v>
      </c>
      <c r="B23" s="20"/>
      <c r="C23" s="20"/>
      <c r="D23" s="20"/>
      <c r="E23" s="21"/>
      <c r="F23" s="1"/>
      <c r="G23" s="1"/>
      <c r="H23" s="1"/>
      <c r="I23" s="1"/>
    </row>
    <row r="24" spans="1:9" ht="13.2" x14ac:dyDescent="0.25">
      <c r="A24" s="22">
        <v>1.2</v>
      </c>
      <c r="B24" s="1" t="s">
        <v>3</v>
      </c>
      <c r="C24" s="1"/>
      <c r="D24" s="1"/>
      <c r="E24" s="23"/>
      <c r="F24" s="1"/>
      <c r="G24" s="1"/>
      <c r="H24" s="1"/>
      <c r="I24" s="1"/>
    </row>
    <row r="25" spans="1:9" ht="13.2" x14ac:dyDescent="0.25">
      <c r="A25" s="22">
        <v>1.375</v>
      </c>
      <c r="B25" s="1" t="s">
        <v>4</v>
      </c>
      <c r="C25" s="1"/>
      <c r="D25" s="1"/>
      <c r="E25" s="23"/>
      <c r="F25" s="1"/>
      <c r="G25" s="1"/>
      <c r="H25" s="1"/>
      <c r="I25" s="1"/>
    </row>
    <row r="26" spans="1:9" ht="13.2" x14ac:dyDescent="0.25">
      <c r="A26" s="24">
        <v>1.55</v>
      </c>
      <c r="B26" s="25" t="s">
        <v>5</v>
      </c>
      <c r="C26" s="25"/>
      <c r="D26" s="25"/>
      <c r="E26" s="26"/>
      <c r="F26" s="1"/>
      <c r="G26" s="1"/>
      <c r="H26" s="1"/>
      <c r="I26" s="1"/>
    </row>
    <row r="27" spans="1:9" ht="13.2" x14ac:dyDescent="0.25">
      <c r="A27" s="24">
        <v>1.7</v>
      </c>
      <c r="B27" s="25" t="s">
        <v>6</v>
      </c>
      <c r="C27" s="25"/>
      <c r="D27" s="25"/>
      <c r="E27" s="26"/>
      <c r="F27" s="1"/>
      <c r="G27" s="1"/>
      <c r="H27" s="1"/>
      <c r="I27" s="1"/>
    </row>
    <row r="28" spans="1:9" ht="13.2" x14ac:dyDescent="0.25">
      <c r="A28" s="27">
        <v>1.9</v>
      </c>
      <c r="B28" s="28" t="s">
        <v>7</v>
      </c>
      <c r="C28" s="28"/>
      <c r="D28" s="28"/>
      <c r="E28" s="29"/>
      <c r="F28" s="1"/>
      <c r="G28" s="1"/>
      <c r="H28" s="1"/>
      <c r="I28" s="1"/>
    </row>
    <row r="29" spans="1:9" ht="13.2" x14ac:dyDescent="0.25">
      <c r="A29" s="1"/>
      <c r="B29" s="30"/>
      <c r="C29" s="1"/>
      <c r="D29" s="1"/>
      <c r="E29" s="1"/>
      <c r="F29" s="1"/>
      <c r="G29" s="1"/>
      <c r="H29" s="1"/>
      <c r="I29" s="1"/>
    </row>
    <row r="30" spans="1:9" ht="13.2" x14ac:dyDescent="0.25">
      <c r="A30" s="1" t="s">
        <v>8</v>
      </c>
      <c r="B30" s="31">
        <v>1.75</v>
      </c>
      <c r="C30" s="1"/>
      <c r="D30" s="1"/>
      <c r="E30" s="1"/>
      <c r="F30" s="1"/>
      <c r="G30" s="1"/>
      <c r="H30" s="1"/>
      <c r="I30" s="1"/>
    </row>
    <row r="31" spans="1:9" ht="13.2" x14ac:dyDescent="0.25">
      <c r="A31" s="1" t="s">
        <v>9</v>
      </c>
      <c r="B31" s="85">
        <f>B17*B30</f>
        <v>2588.642342759962</v>
      </c>
      <c r="C31" s="1" t="s">
        <v>10</v>
      </c>
      <c r="D31" s="1"/>
      <c r="E31" s="1"/>
      <c r="F31" s="1"/>
      <c r="G31" s="1"/>
      <c r="H31" s="1"/>
      <c r="I31" s="1"/>
    </row>
    <row r="32" spans="1:9" ht="13.2" x14ac:dyDescent="0.25">
      <c r="A32" s="1"/>
      <c r="B32" s="32"/>
      <c r="C32" s="1"/>
      <c r="D32" s="1"/>
      <c r="E32" s="1"/>
      <c r="F32" s="1"/>
      <c r="G32" s="1"/>
      <c r="H32" s="1"/>
      <c r="I32" s="1"/>
    </row>
    <row r="33" spans="1:9" ht="13.2" x14ac:dyDescent="0.25">
      <c r="A33" s="1"/>
      <c r="B33" s="33"/>
      <c r="C33" s="1"/>
      <c r="D33" s="1"/>
      <c r="E33" s="1"/>
      <c r="F33" s="1"/>
      <c r="G33" s="1"/>
      <c r="H33" s="1"/>
      <c r="I33" s="1"/>
    </row>
    <row r="34" spans="1:9" ht="13.2" x14ac:dyDescent="0.25">
      <c r="A34" s="34" t="s">
        <v>42</v>
      </c>
      <c r="B34" s="35">
        <v>0.1</v>
      </c>
      <c r="C34" s="36">
        <v>0.2</v>
      </c>
      <c r="D34" s="37"/>
      <c r="E34" s="1"/>
      <c r="F34" s="1"/>
      <c r="G34" s="1"/>
      <c r="H34" s="1"/>
      <c r="I34" s="1"/>
    </row>
    <row r="35" spans="1:9" ht="13.2" x14ac:dyDescent="0.25">
      <c r="A35" s="38" t="s">
        <v>43</v>
      </c>
      <c r="B35" s="87">
        <f>B31-(B31*0.1)</f>
        <v>2329.7781084839658</v>
      </c>
      <c r="C35" s="88">
        <f>B31-(B31*0.2)</f>
        <v>2070.9138742079695</v>
      </c>
      <c r="D35" s="1"/>
      <c r="E35" s="1"/>
      <c r="F35" s="1"/>
      <c r="G35" s="1"/>
      <c r="H35" s="1"/>
      <c r="I35" s="1"/>
    </row>
    <row r="36" spans="1:9" ht="13.2" x14ac:dyDescent="0.25">
      <c r="A36" s="38" t="s">
        <v>44</v>
      </c>
      <c r="B36" s="87">
        <f>B31</f>
        <v>2588.642342759962</v>
      </c>
      <c r="C36" s="89">
        <f>B31</f>
        <v>2588.642342759962</v>
      </c>
      <c r="D36" s="1"/>
      <c r="E36" s="1"/>
      <c r="F36" s="1"/>
      <c r="G36" s="1"/>
      <c r="H36" s="1"/>
      <c r="I36" s="1"/>
    </row>
    <row r="37" spans="1:9" ht="13.2" x14ac:dyDescent="0.25">
      <c r="A37" s="38" t="s">
        <v>45</v>
      </c>
      <c r="B37" s="87">
        <f>B31+(B31*0.1)</f>
        <v>2847.5065770359583</v>
      </c>
      <c r="C37" s="88">
        <f>B31+(B31*0.2)</f>
        <v>3106.3708113119546</v>
      </c>
      <c r="D37" s="38"/>
      <c r="E37" s="1"/>
      <c r="F37" s="1"/>
      <c r="G37" s="1"/>
      <c r="H37" s="1"/>
      <c r="I37" s="1"/>
    </row>
    <row r="38" spans="1:9" ht="13.2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3.2" x14ac:dyDescent="0.25">
      <c r="A39" s="34" t="s">
        <v>46</v>
      </c>
      <c r="B39" s="1"/>
      <c r="C39" s="1"/>
      <c r="D39" s="1"/>
      <c r="E39" s="1"/>
      <c r="F39" s="1"/>
      <c r="G39" s="1"/>
      <c r="H39" s="1"/>
      <c r="I39" s="1"/>
    </row>
    <row r="40" spans="1:9" s="40" customFormat="1" ht="13.2" x14ac:dyDescent="0.25">
      <c r="A40" s="39"/>
    </row>
    <row r="41" spans="1:9" ht="13.2" x14ac:dyDescent="0.25">
      <c r="A41" s="105" t="s">
        <v>54</v>
      </c>
      <c r="B41" s="106">
        <v>2000</v>
      </c>
      <c r="C41" s="1"/>
      <c r="D41" s="1"/>
      <c r="E41" s="1"/>
      <c r="F41" s="1"/>
      <c r="G41" s="1"/>
      <c r="H41" s="1"/>
      <c r="I41" s="1"/>
    </row>
    <row r="42" spans="1:9" ht="13.2" x14ac:dyDescent="0.25">
      <c r="A42" s="41"/>
      <c r="B42" s="1"/>
      <c r="C42" s="1"/>
      <c r="D42" s="1"/>
      <c r="E42" s="1"/>
      <c r="F42" s="1"/>
      <c r="G42" s="1"/>
      <c r="H42" s="1"/>
      <c r="I42" s="1"/>
    </row>
    <row r="43" spans="1:9" ht="13.2" x14ac:dyDescent="0.25">
      <c r="A43" s="42" t="s">
        <v>11</v>
      </c>
      <c r="B43" s="43" t="s">
        <v>12</v>
      </c>
      <c r="C43" s="44" t="s">
        <v>13</v>
      </c>
      <c r="D43" s="1"/>
      <c r="E43" s="1"/>
      <c r="F43" s="1"/>
      <c r="G43" s="1"/>
      <c r="H43" s="1"/>
      <c r="I43" s="1"/>
    </row>
    <row r="44" spans="1:9" ht="13.2" x14ac:dyDescent="0.25">
      <c r="A44" s="45" t="s">
        <v>14</v>
      </c>
      <c r="B44" s="46">
        <v>0.3</v>
      </c>
      <c r="C44" s="90">
        <f>B41*0.3/4</f>
        <v>150</v>
      </c>
      <c r="D44" s="1"/>
      <c r="E44" s="1"/>
      <c r="F44" s="1"/>
      <c r="G44" s="1"/>
      <c r="H44" s="1"/>
      <c r="I44" s="1"/>
    </row>
    <row r="45" spans="1:9" ht="13.2" x14ac:dyDescent="0.25">
      <c r="A45" s="45" t="s">
        <v>15</v>
      </c>
      <c r="B45" s="46">
        <v>0.4</v>
      </c>
      <c r="C45" s="90">
        <f>B41*0.4/4</f>
        <v>200</v>
      </c>
      <c r="D45" s="1"/>
      <c r="E45" s="1"/>
      <c r="F45" s="1"/>
      <c r="G45" s="1"/>
      <c r="H45" s="1"/>
      <c r="I45" s="1"/>
    </row>
    <row r="46" spans="1:9" ht="13.2" x14ac:dyDescent="0.25">
      <c r="A46" s="47" t="s">
        <v>16</v>
      </c>
      <c r="B46" s="48">
        <v>0.3</v>
      </c>
      <c r="C46" s="91">
        <f>B41*0.3/9</f>
        <v>66.666666666666671</v>
      </c>
      <c r="D46" s="1"/>
      <c r="E46" s="1"/>
      <c r="F46" s="1"/>
      <c r="G46" s="1"/>
      <c r="H46" s="1"/>
      <c r="I46" s="1"/>
    </row>
    <row r="47" spans="1:9" ht="13.2" x14ac:dyDescent="0.25">
      <c r="A47" s="49" t="s">
        <v>17</v>
      </c>
      <c r="B47" s="1"/>
      <c r="C47" s="50"/>
      <c r="D47" s="1"/>
      <c r="E47" s="1"/>
      <c r="F47" s="1"/>
      <c r="G47" s="1"/>
      <c r="H47" s="1"/>
      <c r="I47" s="1"/>
    </row>
    <row r="48" spans="1:9" ht="13.2" x14ac:dyDescent="0.25">
      <c r="C48" s="51"/>
    </row>
    <row r="49" spans="1:8" ht="13.2" x14ac:dyDescent="0.25">
      <c r="A49" s="52" t="s">
        <v>60</v>
      </c>
      <c r="B49" s="53"/>
      <c r="C49" s="54"/>
      <c r="G49" s="4"/>
      <c r="H49" s="4"/>
    </row>
    <row r="50" spans="1:8" ht="13.2" x14ac:dyDescent="0.25">
      <c r="A50" s="103" t="s">
        <v>54</v>
      </c>
      <c r="B50" s="104">
        <v>2000</v>
      </c>
      <c r="C50" s="56"/>
      <c r="H50" s="5"/>
    </row>
    <row r="51" spans="1:8" ht="13.2" x14ac:dyDescent="0.25">
      <c r="A51" s="55" t="s">
        <v>47</v>
      </c>
      <c r="B51" s="92">
        <f>B14</f>
        <v>51.352972030686821</v>
      </c>
      <c r="C51" s="57"/>
      <c r="H51" s="5"/>
    </row>
    <row r="52" spans="1:8" s="61" customFormat="1" ht="13.2" x14ac:dyDescent="0.25">
      <c r="A52" s="58"/>
      <c r="B52" s="59"/>
      <c r="C52" s="60"/>
      <c r="H52" s="62"/>
    </row>
    <row r="53" spans="1:8" ht="13.2" x14ac:dyDescent="0.25">
      <c r="A53" s="55"/>
      <c r="B53" s="63" t="s">
        <v>50</v>
      </c>
      <c r="E53" s="64" t="s">
        <v>51</v>
      </c>
      <c r="H53" s="5"/>
    </row>
    <row r="54" spans="1:8" ht="13.2" x14ac:dyDescent="0.25">
      <c r="A54" s="55" t="s">
        <v>56</v>
      </c>
      <c r="B54" s="93">
        <f>B51*2.3</f>
        <v>118.11183567057968</v>
      </c>
      <c r="E54" s="95">
        <f>B51*3.1</f>
        <v>159.19421329512915</v>
      </c>
    </row>
    <row r="55" spans="1:8" ht="13.2" x14ac:dyDescent="0.25">
      <c r="A55" s="55" t="s">
        <v>52</v>
      </c>
      <c r="B55" s="93">
        <f>B51*0.9</f>
        <v>46.21767482761814</v>
      </c>
      <c r="E55" s="95">
        <f>B51*1.3</f>
        <v>66.758863639892866</v>
      </c>
      <c r="H55" s="5"/>
    </row>
    <row r="56" spans="1:8" ht="13.2" x14ac:dyDescent="0.25">
      <c r="A56" s="65" t="s">
        <v>55</v>
      </c>
      <c r="B56" s="94">
        <f>(B50-C59-C60)/4</f>
        <v>277.8983959672795</v>
      </c>
      <c r="C56" s="67"/>
      <c r="E56" s="94">
        <f>(B50-F59-F60)/4</f>
        <v>190.59834351511191</v>
      </c>
    </row>
    <row r="57" spans="1:8" ht="13.2" x14ac:dyDescent="0.25">
      <c r="A57" s="65"/>
      <c r="B57" s="66"/>
      <c r="C57" s="68"/>
      <c r="E57" s="66"/>
    </row>
    <row r="58" spans="1:8" ht="13.2" x14ac:dyDescent="0.25">
      <c r="A58" s="69"/>
      <c r="B58" s="44" t="s">
        <v>13</v>
      </c>
      <c r="C58" s="70" t="s">
        <v>48</v>
      </c>
      <c r="D58" s="5"/>
      <c r="E58" s="44" t="s">
        <v>13</v>
      </c>
      <c r="F58" s="70" t="s">
        <v>48</v>
      </c>
    </row>
    <row r="59" spans="1:8" ht="13.2" x14ac:dyDescent="0.25">
      <c r="A59" s="71" t="s">
        <v>18</v>
      </c>
      <c r="B59" s="95">
        <f>B54</f>
        <v>118.11183567057968</v>
      </c>
      <c r="C59" s="83">
        <f>B59*4</f>
        <v>472.44734268231872</v>
      </c>
      <c r="E59" s="95">
        <f>E54</f>
        <v>159.19421329512915</v>
      </c>
      <c r="F59" s="83">
        <f>E59*4</f>
        <v>636.77685318051658</v>
      </c>
    </row>
    <row r="60" spans="1:8" ht="13.2" x14ac:dyDescent="0.25">
      <c r="A60" s="55" t="s">
        <v>53</v>
      </c>
      <c r="B60" s="95">
        <f>B55</f>
        <v>46.21767482761814</v>
      </c>
      <c r="C60" s="83">
        <f>B60*9</f>
        <v>415.95907344856323</v>
      </c>
      <c r="E60" s="95">
        <f>E55</f>
        <v>66.758863639892866</v>
      </c>
      <c r="F60" s="83">
        <f>E60*9</f>
        <v>600.82977275903579</v>
      </c>
    </row>
    <row r="61" spans="1:8" ht="13.2" x14ac:dyDescent="0.25">
      <c r="A61" s="72" t="s">
        <v>19</v>
      </c>
      <c r="B61" s="96">
        <f>C61/4</f>
        <v>277.8983959672795</v>
      </c>
      <c r="C61" s="98">
        <f>B50-C59-C60</f>
        <v>1111.593583869118</v>
      </c>
      <c r="E61" s="97">
        <f>F61/4</f>
        <v>190.59834351511191</v>
      </c>
      <c r="F61" s="99">
        <f>B50-F59-F60</f>
        <v>762.39337406044763</v>
      </c>
    </row>
    <row r="62" spans="1:8" ht="13.2" x14ac:dyDescent="0.25">
      <c r="A62" s="73"/>
      <c r="B62" s="74"/>
      <c r="C62" s="83">
        <f>SUM(C59:C61)</f>
        <v>2000</v>
      </c>
      <c r="E62" s="66"/>
      <c r="F62" s="83">
        <f>SUM(F59:F61)</f>
        <v>2000</v>
      </c>
    </row>
    <row r="63" spans="1:8" ht="13.2" x14ac:dyDescent="0.25">
      <c r="A63" s="75" t="s">
        <v>49</v>
      </c>
      <c r="F63" s="8"/>
    </row>
    <row r="64" spans="1:8" ht="13.2" x14ac:dyDescent="0.25">
      <c r="A64" s="75" t="s">
        <v>57</v>
      </c>
    </row>
    <row r="65" spans="1:7" ht="13.2" x14ac:dyDescent="0.25">
      <c r="A65" s="75" t="s">
        <v>58</v>
      </c>
    </row>
    <row r="67" spans="1:7" ht="13.2" x14ac:dyDescent="0.25">
      <c r="A67" s="76" t="s">
        <v>20</v>
      </c>
      <c r="B67" s="112" t="s">
        <v>21</v>
      </c>
      <c r="C67" s="113"/>
      <c r="D67" s="114" t="s">
        <v>22</v>
      </c>
      <c r="E67" s="115"/>
      <c r="F67" s="116" t="s">
        <v>23</v>
      </c>
      <c r="G67" s="117"/>
    </row>
    <row r="68" spans="1:7" ht="13.2" x14ac:dyDescent="0.25">
      <c r="A68" s="71"/>
      <c r="B68" s="77" t="s">
        <v>12</v>
      </c>
      <c r="C68" s="78" t="s">
        <v>13</v>
      </c>
      <c r="D68" s="79" t="s">
        <v>12</v>
      </c>
      <c r="E68" s="79" t="s">
        <v>13</v>
      </c>
      <c r="F68" s="77" t="s">
        <v>12</v>
      </c>
      <c r="G68" s="78" t="s">
        <v>13</v>
      </c>
    </row>
    <row r="69" spans="1:7" ht="13.2" x14ac:dyDescent="0.25">
      <c r="A69" s="71" t="s">
        <v>18</v>
      </c>
      <c r="B69" s="80">
        <v>0.25</v>
      </c>
      <c r="C69" s="95">
        <f>(B50*0.25)/4</f>
        <v>125</v>
      </c>
      <c r="D69" s="46">
        <v>0.3</v>
      </c>
      <c r="E69" s="93">
        <f>(B50*0.3)/4</f>
        <v>150</v>
      </c>
      <c r="F69" s="80">
        <v>0.35</v>
      </c>
      <c r="G69" s="95">
        <f>(B50*0.35)/4</f>
        <v>175</v>
      </c>
    </row>
    <row r="70" spans="1:7" ht="13.2" x14ac:dyDescent="0.25">
      <c r="A70" s="71" t="s">
        <v>19</v>
      </c>
      <c r="B70" s="80">
        <v>0.55000000000000004</v>
      </c>
      <c r="C70" s="95">
        <f>(B50*0.55)/4</f>
        <v>275</v>
      </c>
      <c r="D70" s="46">
        <v>0.4</v>
      </c>
      <c r="E70" s="93">
        <f>(B50*0.4)/4</f>
        <v>200</v>
      </c>
      <c r="F70" s="80">
        <v>0.25</v>
      </c>
      <c r="G70" s="95">
        <f>(B50*0.25)/4</f>
        <v>125</v>
      </c>
    </row>
    <row r="71" spans="1:7" ht="13.2" x14ac:dyDescent="0.25">
      <c r="A71" s="81" t="s">
        <v>24</v>
      </c>
      <c r="B71" s="82">
        <v>0.2</v>
      </c>
      <c r="C71" s="100">
        <f>(B50*0.2)/9</f>
        <v>44.444444444444443</v>
      </c>
      <c r="D71" s="48">
        <v>0.3</v>
      </c>
      <c r="E71" s="101">
        <f>(B50*0.3)/9</f>
        <v>66.666666666666671</v>
      </c>
      <c r="F71" s="82">
        <v>0.4</v>
      </c>
      <c r="G71" s="100">
        <f>(B50*0.4)/9</f>
        <v>88.888888888888886</v>
      </c>
    </row>
    <row r="72" spans="1:7" ht="13.2" x14ac:dyDescent="0.25">
      <c r="B72" s="118" t="s">
        <v>25</v>
      </c>
      <c r="C72" s="119"/>
      <c r="D72" s="118" t="s">
        <v>26</v>
      </c>
      <c r="E72" s="119"/>
      <c r="F72" s="118" t="s">
        <v>27</v>
      </c>
      <c r="G72" s="119"/>
    </row>
  </sheetData>
  <sheetProtection algorithmName="SHA-512" hashValue="dDPPRmxQ3dumRXfn1l42s0GYYHoayrNlRlyemX4snl9eCn5EjoqIAHagtTBDLf2O9fU2cYMSE3B3P+9BcCFYSQ==" saltValue="nvSsV4B+zB5dCyHq4DkPLA==" spinCount="100000" sheet="1" objects="1" scenarios="1" formatColumns="0" insertColumns="0" insertRows="0" insertHyperlinks="0" deleteColumns="0" deleteRows="0"/>
  <mergeCells count="7">
    <mergeCell ref="A1:F1"/>
    <mergeCell ref="B67:C67"/>
    <mergeCell ref="D67:E67"/>
    <mergeCell ref="F67:G67"/>
    <mergeCell ref="B72:C72"/>
    <mergeCell ref="D72:E72"/>
    <mergeCell ref="F72:G7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2"/>
  <sheetViews>
    <sheetView workbookViewId="0">
      <selection activeCell="B5" sqref="B5"/>
    </sheetView>
  </sheetViews>
  <sheetFormatPr defaultColWidth="14.44140625" defaultRowHeight="15.75" customHeight="1" x14ac:dyDescent="0.25"/>
  <cols>
    <col min="1" max="1" width="89.6640625" style="2" bestFit="1" customWidth="1"/>
    <col min="2" max="4" width="14.44140625" style="2"/>
    <col min="5" max="5" width="29.33203125" style="2" bestFit="1" customWidth="1"/>
    <col min="6" max="16384" width="14.44140625" style="2"/>
  </cols>
  <sheetData>
    <row r="1" spans="1:9" ht="32.25" customHeight="1" x14ac:dyDescent="0.4">
      <c r="A1" s="110" t="s">
        <v>62</v>
      </c>
      <c r="B1" s="111"/>
      <c r="C1" s="111"/>
      <c r="D1" s="111"/>
      <c r="E1" s="111"/>
      <c r="F1" s="111"/>
      <c r="G1" s="1"/>
      <c r="H1" s="1"/>
      <c r="I1" s="1"/>
    </row>
    <row r="2" spans="1:9" ht="13.8" thickBot="1" x14ac:dyDescent="0.3">
      <c r="A2" s="3" t="s">
        <v>29</v>
      </c>
      <c r="B2" s="4"/>
      <c r="C2" s="1"/>
      <c r="G2" s="1"/>
      <c r="H2" s="1"/>
      <c r="I2" s="1"/>
    </row>
    <row r="3" spans="1:9" ht="14.4" thickBot="1" x14ac:dyDescent="0.35">
      <c r="A3" s="5" t="s">
        <v>39</v>
      </c>
      <c r="B3" s="107">
        <v>68</v>
      </c>
      <c r="C3" s="1"/>
      <c r="G3" s="1"/>
      <c r="H3" s="1"/>
      <c r="I3" s="1"/>
    </row>
    <row r="4" spans="1:9" ht="14.4" thickBot="1" x14ac:dyDescent="0.35">
      <c r="A4" s="5" t="s">
        <v>36</v>
      </c>
      <c r="B4" s="107">
        <v>30</v>
      </c>
      <c r="C4" s="1"/>
      <c r="G4" s="1"/>
      <c r="H4" s="1"/>
      <c r="I4" s="1"/>
    </row>
    <row r="5" spans="1:9" ht="14.4" thickBot="1" x14ac:dyDescent="0.35">
      <c r="A5" s="5" t="s">
        <v>37</v>
      </c>
      <c r="B5" s="107" t="s">
        <v>64</v>
      </c>
      <c r="C5" s="1"/>
      <c r="G5" s="1"/>
      <c r="H5" s="1"/>
      <c r="I5" s="1"/>
    </row>
    <row r="6" spans="1:9" ht="14.4" thickBot="1" x14ac:dyDescent="0.35">
      <c r="A6" s="5" t="s">
        <v>38</v>
      </c>
      <c r="B6" s="108">
        <v>14</v>
      </c>
      <c r="C6" s="1"/>
      <c r="G6" s="1"/>
      <c r="H6" s="1"/>
      <c r="I6" s="1"/>
    </row>
    <row r="7" spans="1:9" ht="13.2" x14ac:dyDescent="0.25">
      <c r="A7" s="5" t="s">
        <v>28</v>
      </c>
      <c r="B7" s="109">
        <f>86.01*LOG10(B4-B6)-70.041*LOG10(B3)+36.76</f>
        <v>11.975602953378605</v>
      </c>
      <c r="C7" s="1"/>
      <c r="F7" s="5"/>
      <c r="H7" s="1"/>
      <c r="I7" s="1"/>
    </row>
    <row r="8" spans="1:9" ht="13.2" x14ac:dyDescent="0.25">
      <c r="A8" s="5"/>
      <c r="B8" s="6"/>
      <c r="C8" s="1"/>
      <c r="F8" s="5"/>
      <c r="H8" s="1"/>
      <c r="I8" s="1"/>
    </row>
    <row r="9" spans="1:9" ht="13.2" x14ac:dyDescent="0.25">
      <c r="A9" s="7" t="s">
        <v>35</v>
      </c>
      <c r="B9" s="8"/>
      <c r="C9" s="1"/>
      <c r="F9" s="5"/>
      <c r="H9" s="1"/>
      <c r="I9" s="1"/>
    </row>
    <row r="10" spans="1:9" ht="13.2" x14ac:dyDescent="0.25">
      <c r="A10" s="9" t="s">
        <v>63</v>
      </c>
      <c r="B10" s="8"/>
      <c r="C10" s="1"/>
      <c r="F10" s="5"/>
      <c r="H10" s="1"/>
      <c r="I10" s="1"/>
    </row>
    <row r="11" spans="1:9" ht="13.2" x14ac:dyDescent="0.25">
      <c r="A11" s="10" t="s">
        <v>30</v>
      </c>
      <c r="B11" s="8"/>
      <c r="C11" s="1"/>
      <c r="F11" s="5"/>
      <c r="H11" s="1"/>
      <c r="I11" s="1"/>
    </row>
    <row r="12" spans="1:9" ht="13.2" x14ac:dyDescent="0.25">
      <c r="A12" s="5" t="s">
        <v>32</v>
      </c>
      <c r="B12" s="8">
        <v>70</v>
      </c>
      <c r="C12" s="1"/>
      <c r="F12" s="5"/>
      <c r="H12" s="1"/>
      <c r="I12" s="1"/>
    </row>
    <row r="13" spans="1:9" ht="13.2" x14ac:dyDescent="0.25">
      <c r="A13" s="5" t="s">
        <v>31</v>
      </c>
      <c r="B13" s="83">
        <f>B7</f>
        <v>11.975602953378605</v>
      </c>
      <c r="C13" s="1"/>
      <c r="F13" s="5"/>
      <c r="H13" s="1"/>
      <c r="I13" s="1"/>
    </row>
    <row r="14" spans="1:9" ht="13.2" x14ac:dyDescent="0.25">
      <c r="A14" s="11" t="s">
        <v>33</v>
      </c>
      <c r="B14" s="84">
        <f>B12-B12*(B13/100)</f>
        <v>61.617077932634977</v>
      </c>
      <c r="C14" s="1"/>
      <c r="F14" s="5"/>
      <c r="H14" s="1"/>
      <c r="I14" s="1"/>
    </row>
    <row r="15" spans="1:9" ht="32.25" customHeight="1" x14ac:dyDescent="0.25">
      <c r="A15" s="9" t="s">
        <v>59</v>
      </c>
      <c r="C15" s="1"/>
      <c r="F15" s="5"/>
      <c r="H15" s="1"/>
      <c r="I15" s="1"/>
    </row>
    <row r="16" spans="1:9" ht="16.8" customHeight="1" x14ac:dyDescent="0.4">
      <c r="A16" s="12" t="s">
        <v>40</v>
      </c>
      <c r="B16" s="13"/>
      <c r="C16" s="14">
        <v>66</v>
      </c>
      <c r="D16" s="1"/>
      <c r="E16" s="1"/>
      <c r="F16" s="5"/>
      <c r="H16" s="1"/>
      <c r="I16" s="1"/>
    </row>
    <row r="17" spans="1:9" ht="13.2" x14ac:dyDescent="0.25">
      <c r="A17" s="1" t="s">
        <v>1</v>
      </c>
      <c r="B17" s="85">
        <f>370+(21.6*B14)</f>
        <v>1700.9288833449157</v>
      </c>
      <c r="C17" s="86" t="e">
        <f>SUM(C16:C16)-#REF!</f>
        <v>#REF!</v>
      </c>
      <c r="D17" s="1"/>
      <c r="E17" s="1"/>
      <c r="F17" s="5"/>
      <c r="H17" s="1"/>
      <c r="I17" s="1"/>
    </row>
    <row r="18" spans="1:9" ht="13.2" x14ac:dyDescent="0.25">
      <c r="A18" s="1"/>
      <c r="B18" s="16"/>
      <c r="C18" s="15"/>
      <c r="D18" s="1"/>
      <c r="E18" s="1"/>
      <c r="F18" s="5"/>
      <c r="H18" s="1"/>
      <c r="I18" s="1"/>
    </row>
    <row r="19" spans="1:9" ht="13.2" x14ac:dyDescent="0.25">
      <c r="A19" s="17" t="s">
        <v>34</v>
      </c>
      <c r="B19" s="1"/>
      <c r="C19" s="1"/>
      <c r="D19" s="1"/>
      <c r="E19" s="1"/>
      <c r="F19" s="1"/>
      <c r="G19" s="1"/>
      <c r="H19" s="1"/>
      <c r="I19" s="1"/>
    </row>
    <row r="20" spans="1:9" ht="13.2" x14ac:dyDescent="0.25">
      <c r="A20" s="17"/>
      <c r="B20" s="1"/>
      <c r="C20" s="1"/>
      <c r="D20" s="1"/>
      <c r="E20" s="1"/>
      <c r="F20" s="1"/>
      <c r="G20" s="1"/>
      <c r="H20" s="1"/>
      <c r="I20" s="1"/>
    </row>
    <row r="21" spans="1:9" ht="13.2" x14ac:dyDescent="0.25">
      <c r="A21" s="17"/>
      <c r="B21" s="1"/>
      <c r="C21" s="1"/>
      <c r="D21" s="1"/>
      <c r="E21" s="1"/>
      <c r="F21" s="1"/>
      <c r="G21" s="1"/>
      <c r="H21" s="1"/>
      <c r="I21" s="1"/>
    </row>
    <row r="22" spans="1:9" ht="13.2" x14ac:dyDescent="0.25">
      <c r="A22" s="18" t="s">
        <v>41</v>
      </c>
      <c r="B22" s="1"/>
      <c r="C22" s="1"/>
      <c r="D22" s="1"/>
      <c r="E22" s="1"/>
      <c r="F22" s="1"/>
      <c r="G22" s="1"/>
      <c r="H22" s="1"/>
      <c r="I22" s="1"/>
    </row>
    <row r="23" spans="1:9" ht="13.2" x14ac:dyDescent="0.25">
      <c r="A23" s="19" t="s">
        <v>2</v>
      </c>
      <c r="B23" s="20"/>
      <c r="C23" s="20"/>
      <c r="D23" s="20"/>
      <c r="E23" s="21"/>
      <c r="F23" s="1"/>
      <c r="G23" s="1"/>
      <c r="H23" s="1"/>
      <c r="I23" s="1"/>
    </row>
    <row r="24" spans="1:9" ht="13.2" x14ac:dyDescent="0.25">
      <c r="A24" s="22">
        <v>1.2</v>
      </c>
      <c r="B24" s="1" t="s">
        <v>3</v>
      </c>
      <c r="C24" s="1"/>
      <c r="D24" s="1"/>
      <c r="E24" s="23"/>
      <c r="F24" s="1"/>
      <c r="G24" s="1"/>
      <c r="H24" s="1"/>
      <c r="I24" s="1"/>
    </row>
    <row r="25" spans="1:9" ht="13.2" x14ac:dyDescent="0.25">
      <c r="A25" s="22">
        <v>1.375</v>
      </c>
      <c r="B25" s="1" t="s">
        <v>4</v>
      </c>
      <c r="C25" s="1"/>
      <c r="D25" s="1"/>
      <c r="E25" s="23"/>
      <c r="F25" s="1"/>
      <c r="G25" s="1"/>
      <c r="H25" s="1"/>
      <c r="I25" s="1"/>
    </row>
    <row r="26" spans="1:9" ht="13.2" x14ac:dyDescent="0.25">
      <c r="A26" s="24">
        <v>1.55</v>
      </c>
      <c r="B26" s="25" t="s">
        <v>5</v>
      </c>
      <c r="C26" s="25"/>
      <c r="D26" s="25"/>
      <c r="E26" s="26"/>
      <c r="F26" s="1"/>
      <c r="G26" s="1"/>
      <c r="H26" s="1"/>
      <c r="I26" s="1"/>
    </row>
    <row r="27" spans="1:9" ht="13.2" x14ac:dyDescent="0.25">
      <c r="A27" s="24">
        <v>1.7</v>
      </c>
      <c r="B27" s="25" t="s">
        <v>6</v>
      </c>
      <c r="C27" s="25"/>
      <c r="D27" s="25"/>
      <c r="E27" s="26"/>
      <c r="F27" s="1"/>
      <c r="G27" s="1"/>
      <c r="H27" s="1"/>
      <c r="I27" s="1"/>
    </row>
    <row r="28" spans="1:9" ht="13.2" x14ac:dyDescent="0.25">
      <c r="A28" s="27">
        <v>1.9</v>
      </c>
      <c r="B28" s="28" t="s">
        <v>7</v>
      </c>
      <c r="C28" s="28"/>
      <c r="D28" s="28"/>
      <c r="E28" s="29"/>
      <c r="F28" s="1"/>
      <c r="G28" s="1"/>
      <c r="H28" s="1"/>
      <c r="I28" s="1"/>
    </row>
    <row r="29" spans="1:9" ht="13.2" x14ac:dyDescent="0.25">
      <c r="A29" s="1"/>
      <c r="B29" s="30"/>
      <c r="C29" s="1"/>
      <c r="D29" s="1"/>
      <c r="E29" s="1"/>
      <c r="F29" s="1"/>
      <c r="G29" s="1"/>
      <c r="H29" s="1"/>
      <c r="I29" s="1"/>
    </row>
    <row r="30" spans="1:9" ht="13.2" x14ac:dyDescent="0.25">
      <c r="A30" s="1" t="s">
        <v>8</v>
      </c>
      <c r="B30" s="31">
        <v>1.75</v>
      </c>
      <c r="C30" s="1"/>
      <c r="D30" s="1"/>
      <c r="E30" s="1"/>
      <c r="F30" s="1"/>
      <c r="G30" s="1"/>
      <c r="H30" s="1"/>
      <c r="I30" s="1"/>
    </row>
    <row r="31" spans="1:9" ht="13.2" x14ac:dyDescent="0.25">
      <c r="A31" s="1" t="s">
        <v>9</v>
      </c>
      <c r="B31" s="85">
        <f>B17*B30</f>
        <v>2976.6255458536025</v>
      </c>
      <c r="C31" s="1" t="s">
        <v>10</v>
      </c>
      <c r="D31" s="1"/>
      <c r="E31" s="1"/>
      <c r="F31" s="1"/>
      <c r="G31" s="1"/>
      <c r="H31" s="1"/>
      <c r="I31" s="1"/>
    </row>
    <row r="32" spans="1:9" ht="13.2" x14ac:dyDescent="0.25">
      <c r="A32" s="1"/>
      <c r="B32" s="32"/>
      <c r="C32" s="1"/>
      <c r="D32" s="1"/>
      <c r="E32" s="1"/>
      <c r="F32" s="1"/>
      <c r="G32" s="1"/>
      <c r="H32" s="1"/>
      <c r="I32" s="1"/>
    </row>
    <row r="33" spans="1:9" ht="13.2" x14ac:dyDescent="0.25">
      <c r="A33" s="1"/>
      <c r="B33" s="33"/>
      <c r="C33" s="1"/>
      <c r="D33" s="1"/>
      <c r="E33" s="1"/>
      <c r="F33" s="1"/>
      <c r="G33" s="1"/>
      <c r="H33" s="1"/>
      <c r="I33" s="1"/>
    </row>
    <row r="34" spans="1:9" ht="13.2" x14ac:dyDescent="0.25">
      <c r="A34" s="34" t="s">
        <v>42</v>
      </c>
      <c r="B34" s="35">
        <v>0.1</v>
      </c>
      <c r="C34" s="36">
        <v>0.2</v>
      </c>
      <c r="D34" s="37"/>
      <c r="E34" s="1"/>
      <c r="F34" s="1"/>
      <c r="G34" s="1"/>
      <c r="H34" s="1"/>
      <c r="I34" s="1"/>
    </row>
    <row r="35" spans="1:9" ht="13.2" x14ac:dyDescent="0.25">
      <c r="A35" s="38" t="s">
        <v>43</v>
      </c>
      <c r="B35" s="87">
        <f>B31-(B31*0.1)</f>
        <v>2678.9629912682421</v>
      </c>
      <c r="C35" s="88">
        <f>B31-(B31*0.2)</f>
        <v>2381.3004366828818</v>
      </c>
      <c r="D35" s="1"/>
      <c r="E35" s="1"/>
      <c r="F35" s="1"/>
      <c r="G35" s="1"/>
      <c r="H35" s="1"/>
      <c r="I35" s="1"/>
    </row>
    <row r="36" spans="1:9" ht="13.2" x14ac:dyDescent="0.25">
      <c r="A36" s="38" t="s">
        <v>44</v>
      </c>
      <c r="B36" s="87">
        <f>B31</f>
        <v>2976.6255458536025</v>
      </c>
      <c r="C36" s="89">
        <f>B31</f>
        <v>2976.6255458536025</v>
      </c>
      <c r="D36" s="1"/>
      <c r="E36" s="1"/>
      <c r="F36" s="1"/>
      <c r="G36" s="1"/>
      <c r="H36" s="1"/>
      <c r="I36" s="1"/>
    </row>
    <row r="37" spans="1:9" ht="13.2" x14ac:dyDescent="0.25">
      <c r="A37" s="38" t="s">
        <v>45</v>
      </c>
      <c r="B37" s="87">
        <f>B31+(B31*0.1)</f>
        <v>3274.2881004389628</v>
      </c>
      <c r="C37" s="88">
        <f>B31+(B31*0.2)</f>
        <v>3571.9506550243232</v>
      </c>
      <c r="D37" s="38"/>
      <c r="E37" s="1"/>
      <c r="F37" s="1"/>
      <c r="G37" s="1"/>
      <c r="H37" s="1"/>
      <c r="I37" s="1"/>
    </row>
    <row r="38" spans="1:9" ht="13.2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3.2" x14ac:dyDescent="0.25">
      <c r="A39" s="34" t="s">
        <v>46</v>
      </c>
      <c r="B39" s="1"/>
      <c r="C39" s="1"/>
      <c r="D39" s="1"/>
      <c r="E39" s="1"/>
      <c r="F39" s="1"/>
      <c r="G39" s="1"/>
      <c r="H39" s="1"/>
      <c r="I39" s="1"/>
    </row>
    <row r="40" spans="1:9" s="40" customFormat="1" ht="13.2" x14ac:dyDescent="0.25">
      <c r="A40" s="39"/>
    </row>
    <row r="41" spans="1:9" ht="13.2" x14ac:dyDescent="0.25">
      <c r="A41" s="105" t="s">
        <v>54</v>
      </c>
      <c r="B41" s="106">
        <v>2487</v>
      </c>
      <c r="C41" s="1"/>
      <c r="D41" s="1"/>
      <c r="E41" s="1"/>
      <c r="F41" s="1"/>
      <c r="G41" s="1"/>
      <c r="H41" s="1"/>
      <c r="I41" s="1"/>
    </row>
    <row r="42" spans="1:9" ht="13.2" x14ac:dyDescent="0.25">
      <c r="A42" s="41"/>
      <c r="B42" s="1"/>
      <c r="C42" s="1"/>
      <c r="D42" s="1"/>
      <c r="E42" s="1"/>
      <c r="F42" s="1"/>
      <c r="G42" s="1"/>
      <c r="H42" s="1"/>
      <c r="I42" s="1"/>
    </row>
    <row r="43" spans="1:9" ht="13.2" x14ac:dyDescent="0.25">
      <c r="A43" s="42" t="s">
        <v>11</v>
      </c>
      <c r="B43" s="43" t="s">
        <v>12</v>
      </c>
      <c r="C43" s="44" t="s">
        <v>13</v>
      </c>
      <c r="D43" s="1"/>
      <c r="E43" s="1"/>
      <c r="F43" s="1"/>
      <c r="G43" s="1"/>
      <c r="H43" s="1"/>
      <c r="I43" s="1"/>
    </row>
    <row r="44" spans="1:9" ht="13.2" x14ac:dyDescent="0.25">
      <c r="A44" s="45" t="s">
        <v>14</v>
      </c>
      <c r="B44" s="46">
        <v>0.3</v>
      </c>
      <c r="C44" s="90">
        <f>B41*0.3/4</f>
        <v>186.52500000000001</v>
      </c>
      <c r="D44" s="1"/>
      <c r="E44" s="1"/>
      <c r="F44" s="1"/>
      <c r="G44" s="1"/>
      <c r="H44" s="1"/>
      <c r="I44" s="1"/>
    </row>
    <row r="45" spans="1:9" ht="13.2" x14ac:dyDescent="0.25">
      <c r="A45" s="45" t="s">
        <v>15</v>
      </c>
      <c r="B45" s="46">
        <v>0.4</v>
      </c>
      <c r="C45" s="90">
        <f>B41*0.4/4</f>
        <v>248.70000000000002</v>
      </c>
      <c r="D45" s="1"/>
      <c r="E45" s="1"/>
      <c r="F45" s="1"/>
      <c r="G45" s="1"/>
      <c r="H45" s="1"/>
      <c r="I45" s="1"/>
    </row>
    <row r="46" spans="1:9" ht="13.2" x14ac:dyDescent="0.25">
      <c r="A46" s="47" t="s">
        <v>16</v>
      </c>
      <c r="B46" s="48">
        <v>0.3</v>
      </c>
      <c r="C46" s="91">
        <f>B41*0.3/9</f>
        <v>82.9</v>
      </c>
      <c r="D46" s="1"/>
      <c r="E46" s="1"/>
      <c r="F46" s="1"/>
      <c r="G46" s="1"/>
      <c r="H46" s="1"/>
      <c r="I46" s="1"/>
    </row>
    <row r="47" spans="1:9" ht="13.2" x14ac:dyDescent="0.25">
      <c r="A47" s="49" t="s">
        <v>17</v>
      </c>
      <c r="B47" s="1"/>
      <c r="C47" s="50"/>
      <c r="D47" s="1"/>
      <c r="E47" s="1"/>
      <c r="F47" s="1"/>
      <c r="G47" s="1"/>
      <c r="H47" s="1"/>
      <c r="I47" s="1"/>
    </row>
    <row r="48" spans="1:9" ht="13.2" x14ac:dyDescent="0.25">
      <c r="C48" s="51"/>
    </row>
    <row r="49" spans="1:8" ht="13.2" x14ac:dyDescent="0.25">
      <c r="A49" s="52" t="s">
        <v>60</v>
      </c>
      <c r="B49" s="53"/>
      <c r="C49" s="54"/>
      <c r="G49" s="4"/>
      <c r="H49" s="4"/>
    </row>
    <row r="50" spans="1:8" ht="13.2" x14ac:dyDescent="0.25">
      <c r="A50" s="103" t="s">
        <v>54</v>
      </c>
      <c r="B50" s="104">
        <v>2487</v>
      </c>
      <c r="C50" s="56"/>
      <c r="H50" s="5"/>
    </row>
    <row r="51" spans="1:8" ht="13.2" x14ac:dyDescent="0.25">
      <c r="A51" s="55" t="s">
        <v>47</v>
      </c>
      <c r="B51" s="92">
        <f>B14</f>
        <v>61.617077932634977</v>
      </c>
      <c r="C51" s="57"/>
      <c r="H51" s="5"/>
    </row>
    <row r="52" spans="1:8" s="61" customFormat="1" ht="13.2" x14ac:dyDescent="0.25">
      <c r="A52" s="58"/>
      <c r="B52" s="59"/>
      <c r="C52" s="60"/>
      <c r="H52" s="62"/>
    </row>
    <row r="53" spans="1:8" ht="13.2" x14ac:dyDescent="0.25">
      <c r="A53" s="55"/>
      <c r="B53" s="63" t="s">
        <v>50</v>
      </c>
      <c r="E53" s="64" t="s">
        <v>51</v>
      </c>
      <c r="H53" s="5"/>
    </row>
    <row r="54" spans="1:8" ht="13.2" x14ac:dyDescent="0.25">
      <c r="A54" s="55" t="s">
        <v>56</v>
      </c>
      <c r="B54" s="93">
        <f>B51*2.3</f>
        <v>141.71927924506045</v>
      </c>
      <c r="E54" s="95">
        <f>B51*3.1</f>
        <v>191.01294159116844</v>
      </c>
    </row>
    <row r="55" spans="1:8" ht="13.2" x14ac:dyDescent="0.25">
      <c r="A55" s="55" t="s">
        <v>52</v>
      </c>
      <c r="B55" s="93">
        <f>B51*0.9</f>
        <v>55.455370139371482</v>
      </c>
      <c r="E55" s="95">
        <f>B51*1.3</f>
        <v>80.102201312425478</v>
      </c>
      <c r="H55" s="5"/>
    </row>
    <row r="56" spans="1:8" ht="13.2" x14ac:dyDescent="0.25">
      <c r="A56" s="65" t="s">
        <v>55</v>
      </c>
      <c r="B56" s="94">
        <f>(B50-C59-C60)/4</f>
        <v>355.25613794135376</v>
      </c>
      <c r="C56" s="67"/>
      <c r="E56" s="94">
        <f>(B50-F59-F60)/4</f>
        <v>250.50710545587424</v>
      </c>
    </row>
    <row r="57" spans="1:8" ht="13.2" x14ac:dyDescent="0.25">
      <c r="A57" s="65"/>
      <c r="B57" s="66"/>
      <c r="C57" s="68"/>
      <c r="E57" s="66"/>
    </row>
    <row r="58" spans="1:8" ht="13.2" x14ac:dyDescent="0.25">
      <c r="A58" s="69"/>
      <c r="B58" s="44" t="s">
        <v>13</v>
      </c>
      <c r="C58" s="70" t="s">
        <v>48</v>
      </c>
      <c r="D58" s="5"/>
      <c r="E58" s="44" t="s">
        <v>13</v>
      </c>
      <c r="F58" s="70" t="s">
        <v>48</v>
      </c>
    </row>
    <row r="59" spans="1:8" ht="13.2" x14ac:dyDescent="0.25">
      <c r="A59" s="71" t="s">
        <v>18</v>
      </c>
      <c r="B59" s="95">
        <f>B54</f>
        <v>141.71927924506045</v>
      </c>
      <c r="C59" s="83">
        <f>B59*4</f>
        <v>566.87711698024179</v>
      </c>
      <c r="E59" s="95">
        <f>E54</f>
        <v>191.01294159116844</v>
      </c>
      <c r="F59" s="83">
        <f>E59*4</f>
        <v>764.05176636467377</v>
      </c>
    </row>
    <row r="60" spans="1:8" ht="13.2" x14ac:dyDescent="0.25">
      <c r="A60" s="55" t="s">
        <v>53</v>
      </c>
      <c r="B60" s="95">
        <f>B55</f>
        <v>55.455370139371482</v>
      </c>
      <c r="C60" s="83">
        <f>B60*9</f>
        <v>499.09833125434335</v>
      </c>
      <c r="E60" s="95">
        <f>E55</f>
        <v>80.102201312425478</v>
      </c>
      <c r="F60" s="83">
        <f>E60*9</f>
        <v>720.91981181182928</v>
      </c>
    </row>
    <row r="61" spans="1:8" ht="13.2" x14ac:dyDescent="0.25">
      <c r="A61" s="72" t="s">
        <v>19</v>
      </c>
      <c r="B61" s="96">
        <f>C61/4</f>
        <v>355.25613794135376</v>
      </c>
      <c r="C61" s="98">
        <f>B50-C59-C60</f>
        <v>1421.024551765415</v>
      </c>
      <c r="E61" s="97">
        <f>F61/4</f>
        <v>250.50710545587424</v>
      </c>
      <c r="F61" s="99">
        <f>B50-F59-F60</f>
        <v>1002.028421823497</v>
      </c>
    </row>
    <row r="62" spans="1:8" ht="13.2" x14ac:dyDescent="0.25">
      <c r="A62" s="73"/>
      <c r="B62" s="74"/>
      <c r="C62" s="83">
        <f>SUM(C59:C61)</f>
        <v>2487</v>
      </c>
      <c r="E62" s="66"/>
      <c r="F62" s="83">
        <f>SUM(F59:F61)</f>
        <v>2487</v>
      </c>
    </row>
    <row r="63" spans="1:8" ht="13.2" x14ac:dyDescent="0.25">
      <c r="A63" s="75" t="s">
        <v>49</v>
      </c>
      <c r="F63" s="8"/>
    </row>
    <row r="64" spans="1:8" ht="13.2" x14ac:dyDescent="0.25">
      <c r="A64" s="75" t="s">
        <v>57</v>
      </c>
    </row>
    <row r="65" spans="1:7" ht="13.2" x14ac:dyDescent="0.25">
      <c r="A65" s="75" t="s">
        <v>58</v>
      </c>
    </row>
    <row r="67" spans="1:7" ht="13.2" x14ac:dyDescent="0.25">
      <c r="A67" s="76" t="s">
        <v>20</v>
      </c>
      <c r="B67" s="112" t="s">
        <v>21</v>
      </c>
      <c r="C67" s="113"/>
      <c r="D67" s="114" t="s">
        <v>22</v>
      </c>
      <c r="E67" s="115"/>
      <c r="F67" s="116" t="s">
        <v>23</v>
      </c>
      <c r="G67" s="117"/>
    </row>
    <row r="68" spans="1:7" ht="13.2" x14ac:dyDescent="0.25">
      <c r="A68" s="71"/>
      <c r="B68" s="77" t="s">
        <v>12</v>
      </c>
      <c r="C68" s="78" t="s">
        <v>13</v>
      </c>
      <c r="D68" s="79" t="s">
        <v>12</v>
      </c>
      <c r="E68" s="79" t="s">
        <v>13</v>
      </c>
      <c r="F68" s="77" t="s">
        <v>12</v>
      </c>
      <c r="G68" s="78" t="s">
        <v>13</v>
      </c>
    </row>
    <row r="69" spans="1:7" ht="13.2" x14ac:dyDescent="0.25">
      <c r="A69" s="71" t="s">
        <v>18</v>
      </c>
      <c r="B69" s="80">
        <v>0.25</v>
      </c>
      <c r="C69" s="95">
        <f>(B50*0.25)/4</f>
        <v>155.4375</v>
      </c>
      <c r="D69" s="46">
        <v>0.3</v>
      </c>
      <c r="E69" s="93">
        <f>(B50*0.3)/4</f>
        <v>186.52500000000001</v>
      </c>
      <c r="F69" s="80">
        <v>0.35</v>
      </c>
      <c r="G69" s="95">
        <f>(B50*0.35)/4</f>
        <v>217.61249999999998</v>
      </c>
    </row>
    <row r="70" spans="1:7" ht="13.2" x14ac:dyDescent="0.25">
      <c r="A70" s="71" t="s">
        <v>19</v>
      </c>
      <c r="B70" s="80">
        <v>0.55000000000000004</v>
      </c>
      <c r="C70" s="95">
        <f>(B50*0.55)/4</f>
        <v>341.96250000000003</v>
      </c>
      <c r="D70" s="46">
        <v>0.4</v>
      </c>
      <c r="E70" s="93">
        <f>(B50*0.4)/4</f>
        <v>248.70000000000002</v>
      </c>
      <c r="F70" s="80">
        <v>0.25</v>
      </c>
      <c r="G70" s="95">
        <f>(B50*0.25)/4</f>
        <v>155.4375</v>
      </c>
    </row>
    <row r="71" spans="1:7" ht="13.2" x14ac:dyDescent="0.25">
      <c r="A71" s="81" t="s">
        <v>24</v>
      </c>
      <c r="B71" s="82">
        <v>0.2</v>
      </c>
      <c r="C71" s="100">
        <f>(B50*0.2)/9</f>
        <v>55.266666666666673</v>
      </c>
      <c r="D71" s="48">
        <v>0.3</v>
      </c>
      <c r="E71" s="101">
        <f>(B50*0.3)/9</f>
        <v>82.9</v>
      </c>
      <c r="F71" s="82">
        <v>0.4</v>
      </c>
      <c r="G71" s="100">
        <f>(B50*0.4)/9</f>
        <v>110.53333333333335</v>
      </c>
    </row>
    <row r="72" spans="1:7" ht="13.2" x14ac:dyDescent="0.25">
      <c r="B72" s="118" t="s">
        <v>25</v>
      </c>
      <c r="C72" s="119"/>
      <c r="D72" s="118" t="s">
        <v>26</v>
      </c>
      <c r="E72" s="119"/>
      <c r="F72" s="118" t="s">
        <v>27</v>
      </c>
      <c r="G72" s="119"/>
    </row>
  </sheetData>
  <sheetProtection algorithmName="SHA-512" hashValue="BRp2NJLzT3KoDoKZroMQ/vTx+Pktd/arJsofLwFNDfMSTxgA2zP8Ti/FleFM7VScVrCpDfo591FXXpYTexdSzQ==" saltValue="rFVbTc3z042mA4S9KRV1hw==" spinCount="100000" sheet="1" objects="1" scenarios="1"/>
  <mergeCells count="7">
    <mergeCell ref="B72:C72"/>
    <mergeCell ref="D72:E72"/>
    <mergeCell ref="F72:G72"/>
    <mergeCell ref="A1:F1"/>
    <mergeCell ref="B67:C67"/>
    <mergeCell ref="D67:E67"/>
    <mergeCell ref="F67:G6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</vt:lpstr>
      <vt:lpstr>Women</vt:lpstr>
      <vt:lpstr>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</cp:lastModifiedBy>
  <dcterms:created xsi:type="dcterms:W3CDTF">2019-11-26T19:44:43Z</dcterms:created>
  <dcterms:modified xsi:type="dcterms:W3CDTF">2019-12-03T21:53:21Z</dcterms:modified>
</cp:coreProperties>
</file>